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unebusnago-my.sharepoint.com/personal/emanuela_giani_comune_busnago_mb_it/Documents/Desktop/"/>
    </mc:Choice>
  </mc:AlternateContent>
  <xr:revisionPtr revIDLastSave="0" documentId="8_{065CD4DE-1986-4740-BA7C-D73547FAE4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riffe Canone Patrimoniale" sheetId="1" r:id="rId1"/>
    <sheet name="area mercatale" sheetId="2" r:id="rId2"/>
  </sheets>
  <definedNames>
    <definedName name="_xlnm.Print_Area" localSheetId="0">'Tariffe Canone Patrimoniale'!$A$1:$E$77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3" i="1"/>
  <c r="C27" i="1" l="1"/>
  <c r="C26" i="1"/>
  <c r="B67" i="1" l="1"/>
  <c r="E76" i="1" l="1"/>
  <c r="D76" i="1" s="1"/>
  <c r="B76" i="1"/>
  <c r="C39" i="1" l="1"/>
  <c r="C35" i="1"/>
  <c r="B64" i="1"/>
  <c r="C62" i="1"/>
  <c r="B62" i="1" s="1"/>
  <c r="C72" i="1" l="1"/>
  <c r="B72" i="1" s="1"/>
  <c r="B71" i="1"/>
  <c r="B73" i="1"/>
  <c r="C74" i="1"/>
  <c r="B74" i="1" s="1"/>
  <c r="B33" i="1"/>
  <c r="B15" i="1"/>
  <c r="B22" i="1"/>
  <c r="B23" i="1"/>
  <c r="B26" i="1"/>
  <c r="B27" i="1"/>
  <c r="B28" i="1"/>
  <c r="B29" i="1"/>
  <c r="B14" i="1"/>
  <c r="C56" i="1"/>
  <c r="C57" i="1"/>
  <c r="C55" i="1"/>
  <c r="C54" i="1"/>
  <c r="C53" i="1"/>
  <c r="B53" i="1" s="1"/>
  <c r="C52" i="1"/>
  <c r="B52" i="1" s="1"/>
  <c r="B51" i="1"/>
  <c r="B58" i="1"/>
  <c r="B59" i="1"/>
  <c r="B60" i="1"/>
  <c r="B61" i="1"/>
  <c r="B63" i="1"/>
  <c r="B65" i="1"/>
  <c r="B66" i="1"/>
  <c r="B50" i="1"/>
  <c r="C25" i="1"/>
  <c r="C24" i="1"/>
  <c r="C16" i="1"/>
  <c r="C21" i="1"/>
  <c r="B21" i="1" s="1"/>
  <c r="C20" i="1"/>
  <c r="B20" i="1" s="1"/>
  <c r="C19" i="1"/>
  <c r="C18" i="1"/>
  <c r="C17" i="1"/>
  <c r="E34" i="1"/>
  <c r="E35" i="1"/>
  <c r="E36" i="1"/>
  <c r="E37" i="1"/>
  <c r="D37" i="1" s="1"/>
  <c r="E38" i="1"/>
  <c r="E39" i="1"/>
  <c r="E71" i="1"/>
  <c r="E33" i="1"/>
  <c r="E72" i="1" l="1"/>
  <c r="E73" i="1"/>
  <c r="E74" i="1"/>
  <c r="E75" i="1"/>
  <c r="B25" i="1"/>
  <c r="B19" i="1"/>
  <c r="B24" i="1"/>
  <c r="B55" i="1"/>
  <c r="D33" i="1"/>
  <c r="D39" i="1"/>
  <c r="D38" i="1"/>
  <c r="D34" i="1"/>
  <c r="D36" i="1"/>
  <c r="D35" i="1"/>
  <c r="B18" i="1"/>
  <c r="B17" i="1"/>
  <c r="B16" i="1"/>
  <c r="B57" i="1"/>
  <c r="B56" i="1"/>
  <c r="B54" i="1"/>
  <c r="B34" i="1"/>
  <c r="B35" i="1"/>
  <c r="B36" i="1"/>
  <c r="B37" i="1"/>
  <c r="B38" i="1"/>
  <c r="B39" i="1"/>
  <c r="D71" i="1"/>
  <c r="D75" i="1" l="1"/>
  <c r="B75" i="1"/>
  <c r="D74" i="1"/>
  <c r="D73" i="1"/>
  <c r="D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Maggioli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I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aumento per la categoria speciale</t>
        </r>
      </text>
    </comment>
    <comment ref="I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I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2</t>
        </r>
      </text>
    </comment>
    <comment ref="C4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</commentList>
</comments>
</file>

<file path=xl/sharedStrings.xml><?xml version="1.0" encoding="utf-8"?>
<sst xmlns="http://schemas.openxmlformats.org/spreadsheetml/2006/main" count="97" uniqueCount="69">
  <si>
    <t>TIPOLOGIA DI MEZZI DI DIFFUSIONE PUBBLICITARIA</t>
  </si>
  <si>
    <t>COEFFICIENTE</t>
  </si>
  <si>
    <t xml:space="preserve">TARIFFA                             </t>
  </si>
  <si>
    <t xml:space="preserve">TARIFFA                                </t>
  </si>
  <si>
    <r>
      <t>Veicoli con pubblicità esterna con superficie fino a 1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</si>
  <si>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</si>
  <si>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</si>
  <si>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oltre 8,51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</si>
  <si>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</si>
  <si>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superiore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</si>
  <si>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</si>
  <si>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superiore a  1 m</t>
    </r>
    <r>
      <rPr>
        <vertAlign val="superscript"/>
        <sz val="10"/>
        <color theme="1"/>
        <rFont val="Arial"/>
        <family val="2"/>
      </rPr>
      <t>2</t>
    </r>
  </si>
  <si>
    <t>TIPOLOGIA DI OCCUPAZIONE DEL SUOLO PUBBLICO</t>
  </si>
  <si>
    <t>Occupazione suolo generica</t>
  </si>
  <si>
    <t>Occupazione spazi soprastanti o sottostanti il suolo</t>
  </si>
  <si>
    <t>Tende fisse o retrattili</t>
  </si>
  <si>
    <t>Distributori automatici</t>
  </si>
  <si>
    <t>Impianti di ricarica di veicoli elettrici</t>
  </si>
  <si>
    <t>Distributori di carburante</t>
  </si>
  <si>
    <t>TARIFFA GIORNALIERA PER METRO QUADRATO O LINEARE:</t>
  </si>
  <si>
    <t xml:space="preserve">TARIFFA                               </t>
  </si>
  <si>
    <t>Pubblicità effettuata con proiezioni</t>
  </si>
  <si>
    <t>Pubblicità effettuata con aeromobili</t>
  </si>
  <si>
    <t>Pubblicità effettuata con palloni frenati</t>
  </si>
  <si>
    <t>Volantinaggio</t>
  </si>
  <si>
    <t>Pubblicità effettuata a mezzo di apparecchi amplificatori e simili</t>
  </si>
  <si>
    <t>Diritti di urgenza</t>
  </si>
  <si>
    <t>Occupazione suolo generico</t>
  </si>
  <si>
    <t>Occupazione per lavori edili, ponteggi, scavi, dehor, tavoli e sedie</t>
  </si>
  <si>
    <t>TARIFFA ANNUALE PER METRO QUADRATO O LINEARE EX L. 160/2019:</t>
  </si>
  <si>
    <t>TARIFFE ANNUALI</t>
  </si>
  <si>
    <t>TARIFFE GIORNALIERE</t>
  </si>
  <si>
    <t>Occupazione effettuata con attrazioni, giochi e divertimenti dello spettacolo viaggiante</t>
  </si>
  <si>
    <t>Percentuale aumento per categoria speciale</t>
  </si>
  <si>
    <t>Percentuale di diminuzione per categoria 2</t>
  </si>
  <si>
    <t>Manifestazioni politiche, culturali, sportive, religiose, realizzate da associazioni e ONLUS</t>
  </si>
  <si>
    <r>
      <t>Insegne di esercizio opache/Pubblicità opaca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</si>
  <si>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</si>
  <si>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</si>
  <si>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oltre 8,51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</si>
  <si>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</si>
  <si>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</si>
  <si>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</si>
  <si>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oltre 8,51 m</t>
    </r>
    <r>
      <rPr>
        <vertAlign val="superscript"/>
        <sz val="10"/>
        <color theme="1"/>
        <rFont val="Arial"/>
        <family val="2"/>
      </rPr>
      <t>2</t>
    </r>
  </si>
  <si>
    <t>Percentuale riduzione su occupazione suolo generico</t>
  </si>
  <si>
    <t>Locandine</t>
  </si>
  <si>
    <t>Striscioni o mezzi similari che attraversano strade o piazze</t>
  </si>
  <si>
    <t>Allegato B al Regolamento Comunale Canone Unico</t>
  </si>
  <si>
    <t>Occupazione effettuata con autovetture di uso privato realizzate su aree a cio' destinate</t>
  </si>
  <si>
    <r>
      <t>Affissioni - Manifesti fino a 1 m</t>
    </r>
    <r>
      <rPr>
        <b/>
        <vertAlign val="superscript"/>
        <sz val="11"/>
        <color theme="1"/>
        <rFont val="Calibri"/>
        <family val="2"/>
        <scheme val="minor"/>
      </rPr>
      <t xml:space="preserve">2 </t>
    </r>
  </si>
  <si>
    <r>
      <t>Affissioni - Manifesti oltre 1 m</t>
    </r>
    <r>
      <rPr>
        <b/>
        <vertAlign val="superscript"/>
        <sz val="11"/>
        <color theme="1"/>
        <rFont val="Calibri"/>
        <family val="2"/>
        <scheme val="minor"/>
      </rPr>
      <t xml:space="preserve">2 </t>
    </r>
  </si>
  <si>
    <t>Occupazioni che si protraggono per un periodo superiore a quello consentito</t>
  </si>
  <si>
    <t>1,50 € ad utenza con un minimo di € 800,00</t>
  </si>
  <si>
    <t>Occupazione cavi e condutture servizi pubblica utilità</t>
  </si>
  <si>
    <t>Passi carrai con rilascio apposito cartello</t>
  </si>
  <si>
    <t>CATEGORIA NORMALE</t>
  </si>
  <si>
    <t>ZONA 1</t>
  </si>
  <si>
    <t>ZONA 2</t>
  </si>
  <si>
    <t>TARIFFE CANONE UNICO PATRIMONIALE - COMUNE DI BUSNAGO</t>
  </si>
  <si>
    <t>TARIFFE CANONE MERCATO ANNO 2026 - COMUNE DI BUSNAGO</t>
  </si>
  <si>
    <t>TARIFFE GIORNALIERE STANDARD</t>
  </si>
  <si>
    <t>BUSNAGO</t>
  </si>
  <si>
    <t>Colonna1</t>
  </si>
  <si>
    <t xml:space="preserve">Occupazione effettuata da ambulanti non titolari di posto fisso - generi alimentari (compresa ex TARI) </t>
  </si>
  <si>
    <t xml:space="preserve">Occupazione effettuata da ambulanti non titolari di posto fisso - beni durevoli (compresa ex TARI) </t>
  </si>
  <si>
    <t>Occupazione effettuata da ambulanti titolari di posto fisso - generi alimentari (compresa ex TARI)</t>
  </si>
  <si>
    <t>Occupazione effettuata da ambulanti titolari di posto fisso - beni durevoli (compresa ex TARI)</t>
  </si>
  <si>
    <t>Occupazione effettuata da ambulanti in occasione di fiere o mercati straordinari - generi alimentari (compresa ex TARI)</t>
  </si>
  <si>
    <t>Occupazione effettuata da ambulanti in occasione di fiere o mercati straordinari - beni durevoli (compresa ex TARI)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</si>
</sst>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[$€-410]\ * #,##0.00_-;\-[$€-410]\ * #,##0.00_-;_-[$€-410]\ * &quot;-&quot;??_-;_-@_-"/>
    <numFmt numFmtId="166" formatCode="0.000"/>
    <numFmt numFmtId="167" formatCode="[$€-2]\ #,##0.00;[Red]\-[$€-2]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4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Alignment="1" applyProtection="1">
      <alignment vertical="center" wrapText="1"/>
      <protection locked="0"/>
    </xf>
    <xf numFmtId="10" fontId="1" fillId="2" borderId="0" xfId="0" applyNumberFormat="1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44" fontId="1" fillId="0" borderId="4" xfId="0" applyNumberFormat="1" applyFont="1" applyFill="1" applyBorder="1" applyAlignment="1">
      <alignment horizontal="center" vertical="center"/>
    </xf>
    <xf numFmtId="44" fontId="1" fillId="0" borderId="7" xfId="0" applyNumberFormat="1" applyFont="1" applyFill="1" applyBorder="1" applyAlignment="1">
      <alignment horizontal="center" vertical="center"/>
    </xf>
    <xf numFmtId="44" fontId="6" fillId="0" borderId="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6" fontId="1" fillId="0" borderId="3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2" fontId="1" fillId="0" borderId="3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44" fontId="6" fillId="2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>
      <alignment horizontal="center" vertical="center"/>
    </xf>
    <xf numFmtId="44" fontId="6" fillId="2" borderId="7" xfId="0" applyNumberFormat="1" applyFont="1" applyFill="1" applyBorder="1" applyAlignment="1" applyProtection="1">
      <alignment horizontal="center" vertical="center"/>
      <protection locked="0"/>
    </xf>
    <xf numFmtId="9" fontId="1" fillId="3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9" xfId="0" applyFont="1" applyFill="1" applyBorder="1" applyAlignment="1">
      <alignment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44" fontId="6" fillId="0" borderId="7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44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44" fontId="6" fillId="2" borderId="16" xfId="0" applyNumberFormat="1" applyFont="1" applyFill="1" applyBorder="1" applyAlignment="1" applyProtection="1">
      <alignment horizontal="center" vertical="center"/>
      <protection locked="0"/>
    </xf>
    <xf numFmtId="44" fontId="1" fillId="0" borderId="1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6" fontId="1" fillId="0" borderId="21" xfId="0" applyNumberFormat="1" applyFont="1" applyBorder="1" applyAlignment="1">
      <alignment horizontal="center" vertical="center"/>
    </xf>
    <xf numFmtId="44" fontId="6" fillId="0" borderId="16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/>
    </xf>
    <xf numFmtId="165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vertical="center"/>
    </xf>
    <xf numFmtId="166" fontId="1" fillId="0" borderId="15" xfId="0" applyNumberFormat="1" applyFont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7" fontId="0" fillId="0" borderId="0" xfId="0" applyNumberFormat="1"/>
    <xf numFmtId="0" fontId="13" fillId="0" borderId="0" xfId="0" applyFont="1" applyAlignment="1">
      <alignment horizontal="center"/>
    </xf>
    <xf numFmtId="8" fontId="14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opLeftCell="A10" workbookViewId="0">
      <selection activeCell="I16" sqref="I16"/>
    </sheetView>
  </sheetViews>
  <sheetFormatPr defaultColWidth="55.28515625" defaultRowHeight="12.75" x14ac:dyDescent="0.25"/>
  <cols>
    <col min="1" max="1" width="64.5703125" style="1" bestFit="1" customWidth="1"/>
    <col min="2" max="2" width="26.7109375" style="1" customWidth="1"/>
    <col min="3" max="3" width="11.28515625" style="1" customWidth="1"/>
    <col min="4" max="4" width="14.42578125" style="1" bestFit="1" customWidth="1"/>
    <col min="5" max="5" width="12" style="1" customWidth="1"/>
    <col min="6" max="6" width="40.5703125" style="1" bestFit="1" customWidth="1"/>
    <col min="7" max="7" width="10.42578125" style="1" customWidth="1"/>
    <col min="8" max="8" width="55.28515625" style="1"/>
    <col min="9" max="9" width="9" style="1" customWidth="1"/>
    <col min="10" max="16384" width="55.28515625" style="1"/>
  </cols>
  <sheetData>
    <row r="1" spans="1:9" ht="15" x14ac:dyDescent="0.25">
      <c r="A1" s="73" t="s">
        <v>47</v>
      </c>
    </row>
    <row r="6" spans="1:9" ht="20.25" x14ac:dyDescent="0.25">
      <c r="A6" s="77" t="s">
        <v>58</v>
      </c>
      <c r="B6" s="77"/>
      <c r="C6" s="77"/>
      <c r="D6" s="77"/>
      <c r="E6" s="77"/>
      <c r="F6" s="38"/>
      <c r="G6" s="38"/>
    </row>
    <row r="8" spans="1:9" ht="13.15" customHeight="1" x14ac:dyDescent="0.25">
      <c r="A8" s="77" t="s">
        <v>30</v>
      </c>
      <c r="B8" s="77"/>
      <c r="C8" s="77"/>
      <c r="D8" s="77"/>
      <c r="E8" s="77"/>
      <c r="F8" s="39"/>
      <c r="G8" s="39"/>
    </row>
    <row r="9" spans="1:9" ht="13.15" customHeight="1" x14ac:dyDescent="0.25">
      <c r="A9" s="9"/>
      <c r="B9" s="9"/>
      <c r="C9" s="9"/>
      <c r="D9" s="9"/>
      <c r="E9" s="9"/>
    </row>
    <row r="10" spans="1:9" x14ac:dyDescent="0.25">
      <c r="A10" s="86" t="s">
        <v>29</v>
      </c>
      <c r="B10" s="86"/>
      <c r="C10" s="18">
        <v>30</v>
      </c>
      <c r="D10" s="3"/>
      <c r="E10" s="3"/>
    </row>
    <row r="11" spans="1:9" ht="13.5" thickBot="1" x14ac:dyDescent="0.3">
      <c r="A11" s="2"/>
      <c r="B11" s="2"/>
      <c r="C11" s="3"/>
      <c r="D11" s="3"/>
      <c r="E11" s="3"/>
    </row>
    <row r="12" spans="1:9" ht="13.5" thickBot="1" x14ac:dyDescent="0.3">
      <c r="A12" s="78" t="s">
        <v>0</v>
      </c>
      <c r="B12" s="80" t="s">
        <v>55</v>
      </c>
      <c r="C12" s="81"/>
      <c r="D12" s="82"/>
      <c r="E12" s="82"/>
      <c r="H12" s="1" t="s">
        <v>33</v>
      </c>
      <c r="I12" s="19">
        <v>0.3</v>
      </c>
    </row>
    <row r="13" spans="1:9" ht="13.5" thickBot="1" x14ac:dyDescent="0.3">
      <c r="A13" s="79"/>
      <c r="B13" s="66" t="s">
        <v>1</v>
      </c>
      <c r="C13" s="67" t="s">
        <v>2</v>
      </c>
      <c r="D13" s="52"/>
      <c r="E13" s="56"/>
    </row>
    <row r="14" spans="1:9" ht="14.25" x14ac:dyDescent="0.25">
      <c r="A14" s="63" t="s">
        <v>36</v>
      </c>
      <c r="B14" s="64">
        <f>ROUND(C14/$C$10,2)</f>
        <v>0.47</v>
      </c>
      <c r="C14" s="58">
        <v>14</v>
      </c>
      <c r="D14" s="14"/>
      <c r="E14" s="15"/>
    </row>
    <row r="15" spans="1:9" ht="28.5" x14ac:dyDescent="0.25">
      <c r="A15" s="11" t="s">
        <v>37</v>
      </c>
      <c r="B15" s="10">
        <f t="shared" ref="B15:B29" si="0">ROUND(C15/$C$10,2)</f>
        <v>0.7</v>
      </c>
      <c r="C15" s="32">
        <v>21</v>
      </c>
      <c r="D15" s="14"/>
      <c r="E15" s="15"/>
    </row>
    <row r="16" spans="1:9" ht="28.5" x14ac:dyDescent="0.25">
      <c r="A16" s="11" t="s">
        <v>38</v>
      </c>
      <c r="B16" s="10">
        <f t="shared" si="0"/>
        <v>1.05</v>
      </c>
      <c r="C16" s="23">
        <f>C15+(C15/2)</f>
        <v>31.5</v>
      </c>
      <c r="D16" s="14"/>
      <c r="E16" s="15"/>
    </row>
    <row r="17" spans="1:9" ht="14.25" x14ac:dyDescent="0.25">
      <c r="A17" s="11" t="s">
        <v>39</v>
      </c>
      <c r="B17" s="10">
        <f t="shared" si="0"/>
        <v>1.4</v>
      </c>
      <c r="C17" s="23">
        <f>C15*2</f>
        <v>42</v>
      </c>
      <c r="D17" s="14"/>
      <c r="E17" s="15"/>
    </row>
    <row r="18" spans="1:9" ht="27" x14ac:dyDescent="0.25">
      <c r="A18" s="11" t="s">
        <v>40</v>
      </c>
      <c r="B18" s="10">
        <f t="shared" si="0"/>
        <v>0.93</v>
      </c>
      <c r="C18" s="23">
        <f>C14*2</f>
        <v>28</v>
      </c>
      <c r="D18" s="14"/>
      <c r="E18" s="15"/>
    </row>
    <row r="19" spans="1:9" ht="27" x14ac:dyDescent="0.25">
      <c r="A19" s="11" t="s">
        <v>41</v>
      </c>
      <c r="B19" s="10">
        <f t="shared" si="0"/>
        <v>1.4</v>
      </c>
      <c r="C19" s="23">
        <f>C15*2</f>
        <v>42</v>
      </c>
      <c r="D19" s="14"/>
      <c r="E19" s="15"/>
    </row>
    <row r="20" spans="1:9" ht="27" x14ac:dyDescent="0.25">
      <c r="A20" s="11" t="s">
        <v>42</v>
      </c>
      <c r="B20" s="10">
        <f t="shared" si="0"/>
        <v>1.75</v>
      </c>
      <c r="C20" s="23">
        <f>C15*2+(C15/2)</f>
        <v>52.5</v>
      </c>
      <c r="D20" s="14"/>
      <c r="E20" s="15"/>
    </row>
    <row r="21" spans="1:9" ht="27" x14ac:dyDescent="0.25">
      <c r="A21" s="11" t="s">
        <v>43</v>
      </c>
      <c r="B21" s="10">
        <f t="shared" si="0"/>
        <v>2.1</v>
      </c>
      <c r="C21" s="23">
        <f>C15*3</f>
        <v>63</v>
      </c>
      <c r="D21" s="14"/>
      <c r="E21" s="15"/>
    </row>
    <row r="22" spans="1:9" ht="14.25" x14ac:dyDescent="0.25">
      <c r="A22" s="11" t="s">
        <v>4</v>
      </c>
      <c r="B22" s="10">
        <f t="shared" si="0"/>
        <v>0.47</v>
      </c>
      <c r="C22" s="32">
        <v>14</v>
      </c>
      <c r="D22" s="14"/>
      <c r="E22" s="15"/>
    </row>
    <row r="23" spans="1:9" ht="14.25" x14ac:dyDescent="0.25">
      <c r="A23" s="11" t="s">
        <v>5</v>
      </c>
      <c r="B23" s="10">
        <f t="shared" si="0"/>
        <v>0.7</v>
      </c>
      <c r="C23" s="32">
        <v>21</v>
      </c>
      <c r="D23" s="14"/>
      <c r="E23" s="15"/>
    </row>
    <row r="24" spans="1:9" ht="14.25" x14ac:dyDescent="0.25">
      <c r="A24" s="11" t="s">
        <v>6</v>
      </c>
      <c r="B24" s="10">
        <f t="shared" si="0"/>
        <v>1.05</v>
      </c>
      <c r="C24" s="23">
        <f>C23+(C23/2)</f>
        <v>31.5</v>
      </c>
      <c r="D24" s="14"/>
      <c r="E24" s="15"/>
    </row>
    <row r="25" spans="1:9" ht="14.25" x14ac:dyDescent="0.25">
      <c r="A25" s="11" t="s">
        <v>7</v>
      </c>
      <c r="B25" s="10">
        <f t="shared" si="0"/>
        <v>1.4</v>
      </c>
      <c r="C25" s="23">
        <f>C23*2</f>
        <v>42</v>
      </c>
      <c r="D25" s="14"/>
      <c r="E25" s="15"/>
    </row>
    <row r="26" spans="1:9" ht="27" x14ac:dyDescent="0.25">
      <c r="A26" s="11" t="s">
        <v>8</v>
      </c>
      <c r="B26" s="10">
        <f t="shared" si="0"/>
        <v>0.7</v>
      </c>
      <c r="C26" s="32">
        <f>C28-(C28*50/100)</f>
        <v>21</v>
      </c>
      <c r="D26" s="14"/>
      <c r="E26" s="15"/>
    </row>
    <row r="27" spans="1:9" ht="27" x14ac:dyDescent="0.25">
      <c r="A27" s="11" t="s">
        <v>9</v>
      </c>
      <c r="B27" s="10">
        <f t="shared" si="0"/>
        <v>1.03</v>
      </c>
      <c r="C27" s="32">
        <f>C29-(C29*50/100)</f>
        <v>31</v>
      </c>
      <c r="D27" s="14"/>
      <c r="E27" s="15"/>
    </row>
    <row r="28" spans="1:9" ht="27" x14ac:dyDescent="0.25">
      <c r="A28" s="11" t="s">
        <v>10</v>
      </c>
      <c r="B28" s="10">
        <f t="shared" si="0"/>
        <v>1.4</v>
      </c>
      <c r="C28" s="32">
        <v>42</v>
      </c>
      <c r="D28" s="14"/>
      <c r="E28" s="15"/>
    </row>
    <row r="29" spans="1:9" ht="27.75" thickBot="1" x14ac:dyDescent="0.3">
      <c r="A29" s="12" t="s">
        <v>11</v>
      </c>
      <c r="B29" s="68">
        <f t="shared" si="0"/>
        <v>2.0699999999999998</v>
      </c>
      <c r="C29" s="34">
        <v>62</v>
      </c>
      <c r="D29" s="14"/>
      <c r="E29" s="15"/>
    </row>
    <row r="30" spans="1:9" ht="13.5" thickBot="1" x14ac:dyDescent="0.3">
      <c r="A30" s="4"/>
      <c r="B30" s="5"/>
      <c r="C30" s="6"/>
      <c r="D30" s="7"/>
      <c r="E30" s="7"/>
      <c r="F30" s="7"/>
      <c r="G30" s="7"/>
    </row>
    <row r="31" spans="1:9" ht="13.5" thickBot="1" x14ac:dyDescent="0.3">
      <c r="A31" s="87" t="s">
        <v>12</v>
      </c>
      <c r="B31" s="80" t="s">
        <v>56</v>
      </c>
      <c r="C31" s="81"/>
      <c r="D31" s="80" t="s">
        <v>57</v>
      </c>
      <c r="E31" s="81"/>
      <c r="F31" s="89"/>
      <c r="G31" s="89"/>
      <c r="H31" s="1" t="s">
        <v>34</v>
      </c>
      <c r="I31" s="19">
        <v>6.5000000000000002E-2</v>
      </c>
    </row>
    <row r="32" spans="1:9" ht="13.5" thickBot="1" x14ac:dyDescent="0.3">
      <c r="A32" s="88"/>
      <c r="B32" s="60" t="s">
        <v>1</v>
      </c>
      <c r="C32" s="61" t="s">
        <v>2</v>
      </c>
      <c r="D32" s="60" t="s">
        <v>1</v>
      </c>
      <c r="E32" s="61" t="s">
        <v>3</v>
      </c>
      <c r="F32" s="36"/>
      <c r="G32" s="36"/>
      <c r="I32" s="19"/>
    </row>
    <row r="33" spans="1:9" x14ac:dyDescent="0.25">
      <c r="A33" s="62" t="s">
        <v>13</v>
      </c>
      <c r="B33" s="57">
        <f>ROUND(C33/$C$10,2)</f>
        <v>0.97</v>
      </c>
      <c r="C33" s="58">
        <v>29</v>
      </c>
      <c r="D33" s="57">
        <f>ROUND(IF(E33&lt;&gt;"",E33/$C$10,"-"),2)</f>
        <v>0.9</v>
      </c>
      <c r="E33" s="59">
        <f>C33-(C33*$I$31)</f>
        <v>27.114999999999998</v>
      </c>
      <c r="F33" s="37"/>
      <c r="G33" s="17"/>
    </row>
    <row r="34" spans="1:9" x14ac:dyDescent="0.25">
      <c r="A34" s="24" t="s">
        <v>14</v>
      </c>
      <c r="B34" s="30">
        <f t="shared" ref="B34:B39" si="1">C34/$C$10</f>
        <v>0.33333333333333331</v>
      </c>
      <c r="C34" s="32">
        <v>10</v>
      </c>
      <c r="D34" s="30">
        <f t="shared" ref="D34:D39" si="2">ROUND(IF(E34&lt;&gt;"",E34/$C$10,"-"),2)</f>
        <v>0.31</v>
      </c>
      <c r="E34" s="21">
        <f t="shared" ref="E34:E39" si="3">C34-(C34*$I$31)</f>
        <v>9.35</v>
      </c>
      <c r="F34" s="37"/>
      <c r="G34" s="17"/>
    </row>
    <row r="35" spans="1:9" ht="14.45" customHeight="1" x14ac:dyDescent="0.25">
      <c r="A35" s="24" t="s">
        <v>15</v>
      </c>
      <c r="B35" s="30">
        <f t="shared" si="1"/>
        <v>0.28999999999999998</v>
      </c>
      <c r="C35" s="32">
        <f>C33*I35</f>
        <v>8.6999999999999993</v>
      </c>
      <c r="D35" s="30">
        <f t="shared" si="2"/>
        <v>0.27</v>
      </c>
      <c r="E35" s="21">
        <f t="shared" si="3"/>
        <v>8.1344999999999992</v>
      </c>
      <c r="F35" s="37"/>
      <c r="G35" s="17"/>
      <c r="I35" s="35">
        <v>0.3</v>
      </c>
    </row>
    <row r="36" spans="1:9" x14ac:dyDescent="0.25">
      <c r="A36" s="42" t="s">
        <v>16</v>
      </c>
      <c r="B36" s="48">
        <f t="shared" si="1"/>
        <v>0.46666666666666667</v>
      </c>
      <c r="C36" s="51">
        <v>14</v>
      </c>
      <c r="D36" s="48">
        <f t="shared" si="2"/>
        <v>0.44</v>
      </c>
      <c r="E36" s="21">
        <f t="shared" si="3"/>
        <v>13.09</v>
      </c>
      <c r="F36" s="50"/>
      <c r="G36" s="17"/>
    </row>
    <row r="37" spans="1:9" x14ac:dyDescent="0.25">
      <c r="A37" s="42" t="s">
        <v>17</v>
      </c>
      <c r="B37" s="48">
        <f t="shared" si="1"/>
        <v>0.96666666666666667</v>
      </c>
      <c r="C37" s="51">
        <v>29</v>
      </c>
      <c r="D37" s="48">
        <f t="shared" si="2"/>
        <v>0.9</v>
      </c>
      <c r="E37" s="21">
        <f t="shared" si="3"/>
        <v>27.114999999999998</v>
      </c>
      <c r="F37" s="50"/>
      <c r="G37" s="17"/>
    </row>
    <row r="38" spans="1:9" x14ac:dyDescent="0.25">
      <c r="A38" s="42" t="s">
        <v>18</v>
      </c>
      <c r="B38" s="48">
        <f t="shared" si="1"/>
        <v>1.6666666666666667</v>
      </c>
      <c r="C38" s="51">
        <v>50</v>
      </c>
      <c r="D38" s="48">
        <f t="shared" si="2"/>
        <v>1.56</v>
      </c>
      <c r="E38" s="21">
        <f t="shared" si="3"/>
        <v>46.75</v>
      </c>
      <c r="F38" s="50"/>
      <c r="G38" s="17"/>
    </row>
    <row r="39" spans="1:9" ht="13.5" thickBot="1" x14ac:dyDescent="0.3">
      <c r="A39" s="29" t="s">
        <v>54</v>
      </c>
      <c r="B39" s="33">
        <f t="shared" si="1"/>
        <v>9.6666666666666679E-2</v>
      </c>
      <c r="C39" s="34">
        <f>C33*I39</f>
        <v>2.9000000000000004</v>
      </c>
      <c r="D39" s="33">
        <f t="shared" si="2"/>
        <v>0.09</v>
      </c>
      <c r="E39" s="22">
        <f t="shared" si="3"/>
        <v>2.7115000000000005</v>
      </c>
      <c r="F39" s="37"/>
      <c r="G39" s="17"/>
      <c r="I39" s="35">
        <v>0.1</v>
      </c>
    </row>
    <row r="40" spans="1:9" ht="13.5" thickBot="1" x14ac:dyDescent="0.3">
      <c r="A40" s="13"/>
      <c r="B40" s="14"/>
      <c r="C40" s="15"/>
      <c r="D40" s="16"/>
      <c r="E40" s="15"/>
      <c r="F40" s="16"/>
      <c r="G40" s="17"/>
    </row>
    <row r="41" spans="1:9" ht="15" customHeight="1" thickBot="1" x14ac:dyDescent="0.3">
      <c r="A41" s="45" t="s">
        <v>53</v>
      </c>
      <c r="B41" s="83" t="s">
        <v>52</v>
      </c>
      <c r="C41" s="84"/>
      <c r="D41" s="84"/>
      <c r="E41" s="85"/>
      <c r="F41" s="16"/>
      <c r="G41" s="17"/>
    </row>
    <row r="42" spans="1:9" x14ac:dyDescent="0.25">
      <c r="A42" s="13"/>
      <c r="B42" s="14"/>
      <c r="C42" s="15"/>
      <c r="D42" s="16"/>
      <c r="E42" s="15"/>
      <c r="F42" s="16"/>
      <c r="G42" s="17"/>
    </row>
    <row r="44" spans="1:9" ht="15.75" x14ac:dyDescent="0.25">
      <c r="A44" s="77" t="s">
        <v>31</v>
      </c>
      <c r="B44" s="77"/>
      <c r="C44" s="77"/>
      <c r="D44" s="77"/>
      <c r="E44" s="77"/>
      <c r="F44" s="39"/>
      <c r="G44" s="39"/>
    </row>
    <row r="46" spans="1:9" x14ac:dyDescent="0.25">
      <c r="A46" s="8" t="s">
        <v>19</v>
      </c>
      <c r="C46" s="18">
        <v>0.7</v>
      </c>
    </row>
    <row r="47" spans="1:9" ht="13.5" thickBot="1" x14ac:dyDescent="0.3"/>
    <row r="48" spans="1:9" ht="13.5" thickBot="1" x14ac:dyDescent="0.3">
      <c r="A48" s="78" t="s">
        <v>0</v>
      </c>
      <c r="B48" s="80" t="s">
        <v>55</v>
      </c>
      <c r="C48" s="81"/>
      <c r="D48" s="82"/>
      <c r="E48" s="82"/>
    </row>
    <row r="49" spans="1:7" ht="13.5" thickBot="1" x14ac:dyDescent="0.3">
      <c r="A49" s="79"/>
      <c r="B49" s="66" t="s">
        <v>1</v>
      </c>
      <c r="C49" s="67" t="s">
        <v>20</v>
      </c>
      <c r="D49" s="52"/>
      <c r="E49" s="56"/>
    </row>
    <row r="50" spans="1:7" ht="14.25" x14ac:dyDescent="0.25">
      <c r="A50" s="62" t="s">
        <v>36</v>
      </c>
      <c r="B50" s="57">
        <f>ROUND(C50/$C$46,2)</f>
        <v>7.0000000000000007E-2</v>
      </c>
      <c r="C50" s="69">
        <v>0.05</v>
      </c>
      <c r="D50" s="37"/>
      <c r="E50" s="15"/>
    </row>
    <row r="51" spans="1:7" ht="28.5" x14ac:dyDescent="0.25">
      <c r="A51" s="24" t="s">
        <v>37</v>
      </c>
      <c r="B51" s="30">
        <f t="shared" ref="B51:B67" si="4">ROUND(C51/$C$46,2)</f>
        <v>0.1</v>
      </c>
      <c r="C51" s="31">
        <v>7.0000000000000007E-2</v>
      </c>
      <c r="D51" s="37"/>
      <c r="E51" s="15"/>
    </row>
    <row r="52" spans="1:7" ht="28.5" x14ac:dyDescent="0.25">
      <c r="A52" s="24" t="s">
        <v>38</v>
      </c>
      <c r="B52" s="30">
        <f t="shared" si="4"/>
        <v>0.15</v>
      </c>
      <c r="C52" s="27">
        <f>C51+(C51/2)</f>
        <v>0.10500000000000001</v>
      </c>
      <c r="D52" s="37"/>
      <c r="E52" s="15"/>
    </row>
    <row r="53" spans="1:7" ht="14.25" x14ac:dyDescent="0.25">
      <c r="A53" s="24" t="s">
        <v>39</v>
      </c>
      <c r="B53" s="30">
        <f t="shared" si="4"/>
        <v>0.2</v>
      </c>
      <c r="C53" s="27">
        <f>C51*2</f>
        <v>0.14000000000000001</v>
      </c>
      <c r="D53" s="37"/>
      <c r="E53" s="15"/>
    </row>
    <row r="54" spans="1:7" ht="27" x14ac:dyDescent="0.25">
      <c r="A54" s="24" t="s">
        <v>40</v>
      </c>
      <c r="B54" s="30">
        <f t="shared" si="4"/>
        <v>0.14000000000000001</v>
      </c>
      <c r="C54" s="27">
        <f>C50*2</f>
        <v>0.1</v>
      </c>
      <c r="D54" s="37"/>
      <c r="E54" s="15"/>
    </row>
    <row r="55" spans="1:7" ht="27" x14ac:dyDescent="0.25">
      <c r="A55" s="24" t="s">
        <v>41</v>
      </c>
      <c r="B55" s="30">
        <f t="shared" si="4"/>
        <v>0.2</v>
      </c>
      <c r="C55" s="27">
        <f>C51*2</f>
        <v>0.14000000000000001</v>
      </c>
      <c r="D55" s="37"/>
      <c r="E55" s="15"/>
    </row>
    <row r="56" spans="1:7" ht="27" x14ac:dyDescent="0.25">
      <c r="A56" s="24" t="s">
        <v>42</v>
      </c>
      <c r="B56" s="30">
        <f t="shared" si="4"/>
        <v>0.25</v>
      </c>
      <c r="C56" s="27">
        <f>C51*2+(C51/2)</f>
        <v>0.17500000000000002</v>
      </c>
      <c r="D56" s="37"/>
      <c r="E56" s="15"/>
    </row>
    <row r="57" spans="1:7" ht="27" x14ac:dyDescent="0.25">
      <c r="A57" s="24" t="s">
        <v>43</v>
      </c>
      <c r="B57" s="30">
        <f t="shared" si="4"/>
        <v>0.3</v>
      </c>
      <c r="C57" s="27">
        <f>C51*3</f>
        <v>0.21000000000000002</v>
      </c>
      <c r="D57" s="37"/>
      <c r="E57" s="15"/>
    </row>
    <row r="58" spans="1:7" x14ac:dyDescent="0.25">
      <c r="A58" s="24" t="s">
        <v>21</v>
      </c>
      <c r="B58" s="30">
        <f t="shared" si="4"/>
        <v>4.29</v>
      </c>
      <c r="C58" s="26">
        <v>3</v>
      </c>
      <c r="D58" s="37"/>
      <c r="E58" s="15"/>
      <c r="F58" s="49"/>
      <c r="G58" s="49"/>
    </row>
    <row r="59" spans="1:7" x14ac:dyDescent="0.25">
      <c r="A59" s="24" t="s">
        <v>22</v>
      </c>
      <c r="B59" s="30">
        <f t="shared" si="4"/>
        <v>88.57</v>
      </c>
      <c r="C59" s="26">
        <v>62</v>
      </c>
      <c r="D59" s="37"/>
      <c r="E59" s="15"/>
      <c r="F59" s="49"/>
      <c r="G59" s="49"/>
    </row>
    <row r="60" spans="1:7" x14ac:dyDescent="0.25">
      <c r="A60" s="24" t="s">
        <v>23</v>
      </c>
      <c r="B60" s="30">
        <f t="shared" si="4"/>
        <v>44.29</v>
      </c>
      <c r="C60" s="26">
        <v>31</v>
      </c>
      <c r="D60" s="37"/>
      <c r="E60" s="15"/>
      <c r="F60" s="49"/>
      <c r="G60" s="49"/>
    </row>
    <row r="61" spans="1:7" x14ac:dyDescent="0.25">
      <c r="A61" s="24" t="s">
        <v>24</v>
      </c>
      <c r="B61" s="30">
        <f t="shared" si="4"/>
        <v>4.29</v>
      </c>
      <c r="C61" s="26">
        <v>3</v>
      </c>
      <c r="D61" s="37"/>
      <c r="E61" s="15"/>
      <c r="F61" s="49"/>
      <c r="G61" s="49"/>
    </row>
    <row r="62" spans="1:7" x14ac:dyDescent="0.25">
      <c r="A62" s="24" t="s">
        <v>45</v>
      </c>
      <c r="B62" s="30">
        <f t="shared" si="4"/>
        <v>7.0000000000000007E-2</v>
      </c>
      <c r="C62" s="27">
        <f>C50</f>
        <v>0.05</v>
      </c>
      <c r="D62" s="37"/>
      <c r="E62" s="15"/>
      <c r="F62" s="49"/>
      <c r="G62" s="49"/>
    </row>
    <row r="63" spans="1:7" x14ac:dyDescent="0.25">
      <c r="A63" s="24" t="s">
        <v>25</v>
      </c>
      <c r="B63" s="30">
        <f t="shared" si="4"/>
        <v>11.43</v>
      </c>
      <c r="C63" s="26">
        <v>8</v>
      </c>
      <c r="D63" s="37"/>
      <c r="E63" s="15"/>
      <c r="F63" s="49"/>
      <c r="G63" s="49"/>
    </row>
    <row r="64" spans="1:7" x14ac:dyDescent="0.25">
      <c r="A64" s="47" t="s">
        <v>46</v>
      </c>
      <c r="B64" s="48">
        <f t="shared" ref="B64" si="5">ROUND(C64/$C$46,2)</f>
        <v>2.89</v>
      </c>
      <c r="C64" s="27">
        <v>2.02</v>
      </c>
      <c r="D64" s="50"/>
      <c r="E64" s="15"/>
      <c r="F64" s="49"/>
      <c r="G64" s="49"/>
    </row>
    <row r="65" spans="1:9" ht="17.25" x14ac:dyDescent="0.25">
      <c r="A65" s="42" t="s">
        <v>49</v>
      </c>
      <c r="B65" s="48">
        <f t="shared" si="4"/>
        <v>0.19</v>
      </c>
      <c r="C65" s="27">
        <v>0.13</v>
      </c>
      <c r="D65" s="50"/>
      <c r="E65" s="15"/>
      <c r="F65" s="49"/>
      <c r="G65" s="49"/>
    </row>
    <row r="66" spans="1:9" ht="17.25" x14ac:dyDescent="0.25">
      <c r="A66" s="42" t="s">
        <v>50</v>
      </c>
      <c r="B66" s="48">
        <f t="shared" si="4"/>
        <v>0.24</v>
      </c>
      <c r="C66" s="27">
        <v>0.17</v>
      </c>
      <c r="D66" s="50"/>
      <c r="E66" s="15"/>
      <c r="F66" s="49"/>
      <c r="G66" s="49"/>
      <c r="H66" s="20"/>
    </row>
    <row r="67" spans="1:9" ht="13.5" thickBot="1" x14ac:dyDescent="0.3">
      <c r="A67" s="29" t="s">
        <v>26</v>
      </c>
      <c r="B67" s="46">
        <f t="shared" si="4"/>
        <v>37.14</v>
      </c>
      <c r="C67" s="43">
        <v>26</v>
      </c>
      <c r="D67" s="50"/>
      <c r="E67" s="15"/>
      <c r="F67" s="49"/>
      <c r="G67" s="49"/>
    </row>
    <row r="68" spans="1:9" ht="13.5" thickBot="1" x14ac:dyDescent="0.3"/>
    <row r="69" spans="1:9" ht="13.5" thickBot="1" x14ac:dyDescent="0.3">
      <c r="A69" s="78" t="s">
        <v>12</v>
      </c>
      <c r="B69" s="80" t="s">
        <v>56</v>
      </c>
      <c r="C69" s="81"/>
      <c r="D69" s="80" t="s">
        <v>57</v>
      </c>
      <c r="E69" s="81"/>
      <c r="F69" s="82"/>
      <c r="G69" s="82"/>
    </row>
    <row r="70" spans="1:9" ht="13.5" thickBot="1" x14ac:dyDescent="0.3">
      <c r="A70" s="79"/>
      <c r="B70" s="66" t="s">
        <v>1</v>
      </c>
      <c r="C70" s="67" t="s">
        <v>2</v>
      </c>
      <c r="D70" s="66" t="s">
        <v>1</v>
      </c>
      <c r="E70" s="67" t="s">
        <v>3</v>
      </c>
      <c r="F70" s="40"/>
      <c r="G70" s="40"/>
    </row>
    <row r="71" spans="1:9" x14ac:dyDescent="0.25">
      <c r="A71" s="70" t="s">
        <v>27</v>
      </c>
      <c r="B71" s="71">
        <f>ROUND(C71/$C$46,2)</f>
        <v>2.86</v>
      </c>
      <c r="C71" s="72">
        <v>2</v>
      </c>
      <c r="D71" s="71">
        <f t="shared" ref="D71:D72" si="6">IF(E71&lt;&gt;"",E71/$C$46,"-")</f>
        <v>2.6714285714285717</v>
      </c>
      <c r="E71" s="65">
        <f>C71-(C71*$I$31)</f>
        <v>1.87</v>
      </c>
      <c r="F71" s="16"/>
      <c r="G71" s="15"/>
    </row>
    <row r="72" spans="1:9" x14ac:dyDescent="0.25">
      <c r="A72" s="24" t="s">
        <v>28</v>
      </c>
      <c r="B72" s="25">
        <f t="shared" ref="B72:B74" si="7">ROUND(C72/$C$46,2)</f>
        <v>1.43</v>
      </c>
      <c r="C72" s="27">
        <f>C71-(C71*I72)</f>
        <v>1</v>
      </c>
      <c r="D72" s="25">
        <f t="shared" si="6"/>
        <v>1.3357142857142859</v>
      </c>
      <c r="E72" s="23">
        <f>E71-(E71*50/100)</f>
        <v>0.93500000000000005</v>
      </c>
      <c r="F72" s="16"/>
      <c r="G72" s="15"/>
      <c r="H72" s="1" t="s">
        <v>44</v>
      </c>
      <c r="I72" s="19">
        <v>0.5</v>
      </c>
    </row>
    <row r="73" spans="1:9" ht="25.5" x14ac:dyDescent="0.25">
      <c r="A73" s="24" t="s">
        <v>32</v>
      </c>
      <c r="B73" s="28">
        <f t="shared" si="7"/>
        <v>0.56999999999999995</v>
      </c>
      <c r="C73" s="27">
        <f>C71-(C71*I73)</f>
        <v>0.39999999999999991</v>
      </c>
      <c r="D73" s="25">
        <f t="shared" ref="D73:D75" si="8">IF(E73&lt;&gt;"",E73/$C$46,"-")</f>
        <v>0.53428571428571414</v>
      </c>
      <c r="E73" s="23">
        <f>E71-(E71*I73)</f>
        <v>0.37399999999999989</v>
      </c>
      <c r="F73" s="16"/>
      <c r="G73" s="15"/>
      <c r="H73" s="1" t="s">
        <v>44</v>
      </c>
      <c r="I73" s="19">
        <v>0.8</v>
      </c>
    </row>
    <row r="74" spans="1:9" ht="27" customHeight="1" x14ac:dyDescent="0.25">
      <c r="A74" s="24" t="s">
        <v>35</v>
      </c>
      <c r="B74" s="25">
        <f t="shared" si="7"/>
        <v>0.56999999999999995</v>
      </c>
      <c r="C74" s="27">
        <f>C71-(C71*I74)</f>
        <v>0.39999999999999991</v>
      </c>
      <c r="D74" s="25">
        <f t="shared" si="8"/>
        <v>0.53428571428571414</v>
      </c>
      <c r="E74" s="23">
        <f>E71-(E71*I74)</f>
        <v>0.37399999999999989</v>
      </c>
      <c r="F74" s="16"/>
      <c r="G74" s="15"/>
      <c r="H74" s="1" t="s">
        <v>44</v>
      </c>
      <c r="I74" s="19">
        <v>0.8</v>
      </c>
    </row>
    <row r="75" spans="1:9" ht="25.5" x14ac:dyDescent="0.25">
      <c r="A75" s="42" t="s">
        <v>48</v>
      </c>
      <c r="B75" s="28">
        <f t="shared" ref="B75" si="9">ROUND(C75/$C$46,2)</f>
        <v>2</v>
      </c>
      <c r="C75" s="27">
        <f>C71-(C71*I75/100)</f>
        <v>1.4</v>
      </c>
      <c r="D75" s="25">
        <f t="shared" si="8"/>
        <v>1.8700000000000003</v>
      </c>
      <c r="E75" s="23">
        <f>E71-(E71*I75/100)</f>
        <v>1.3090000000000002</v>
      </c>
      <c r="G75" s="41"/>
      <c r="H75" s="41" t="s">
        <v>44</v>
      </c>
      <c r="I75" s="1">
        <v>30</v>
      </c>
    </row>
    <row r="76" spans="1:9" ht="21.6" customHeight="1" thickBot="1" x14ac:dyDescent="0.3">
      <c r="A76" s="53" t="s">
        <v>51</v>
      </c>
      <c r="B76" s="54">
        <f t="shared" ref="B76" si="10">ROUND(C76/$C$46,2)</f>
        <v>3.43</v>
      </c>
      <c r="C76" s="43">
        <v>2.4</v>
      </c>
      <c r="D76" s="55">
        <f t="shared" ref="D76" si="11">IF(E76&lt;&gt;"",E76/$C$46,"-")</f>
        <v>3.2057142857142855</v>
      </c>
      <c r="E76" s="44">
        <f t="shared" ref="E76" si="12">C76-(C76*$I$31)</f>
        <v>2.2439999999999998</v>
      </c>
      <c r="G76" s="41"/>
      <c r="H76" s="41"/>
    </row>
    <row r="77" spans="1:9" x14ac:dyDescent="0.25">
      <c r="G77" s="20"/>
    </row>
  </sheetData>
  <mergeCells count="19">
    <mergeCell ref="F69:G69"/>
    <mergeCell ref="A10:B10"/>
    <mergeCell ref="A48:A49"/>
    <mergeCell ref="B48:C48"/>
    <mergeCell ref="D48:E48"/>
    <mergeCell ref="A69:A70"/>
    <mergeCell ref="B69:C69"/>
    <mergeCell ref="D69:E69"/>
    <mergeCell ref="A31:A32"/>
    <mergeCell ref="B31:C31"/>
    <mergeCell ref="D31:E31"/>
    <mergeCell ref="F31:G31"/>
    <mergeCell ref="A44:E44"/>
    <mergeCell ref="A12:A13"/>
    <mergeCell ref="B12:C12"/>
    <mergeCell ref="D12:E12"/>
    <mergeCell ref="A6:E6"/>
    <mergeCell ref="A8:E8"/>
    <mergeCell ref="B41:E4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71 E33:E39" formula="1"/>
    <ignoredError sqref="B34:B39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9BC7-AEAF-4DC9-AA26-14CADB834F0F}">
  <dimension ref="A1:C15"/>
  <sheetViews>
    <sheetView tabSelected="1" workbookViewId="0">
      <selection activeCell="A17" sqref="A17"/>
    </sheetView>
  </sheetViews>
  <sheetFormatPr defaultRowHeight="15" x14ac:dyDescent="0.25"/>
  <cols>
    <col min="1" max="1" width="109" bestFit="1" customWidth="1"/>
    <col min="2" max="2" width="13.42578125" bestFit="1" customWidth="1"/>
    <col min="3" max="3" width="21" bestFit="1" customWidth="1"/>
  </cols>
  <sheetData>
    <row r="1" spans="1:3" x14ac:dyDescent="0.25">
      <c r="A1" s="75" t="s">
        <v>59</v>
      </c>
    </row>
    <row r="3" spans="1:3" x14ac:dyDescent="0.25">
      <c r="A3" t="s">
        <v>60</v>
      </c>
    </row>
    <row r="5" spans="1:3" x14ac:dyDescent="0.25">
      <c r="A5" t="s">
        <v>19</v>
      </c>
      <c r="C5" s="76">
        <v>0.6</v>
      </c>
    </row>
    <row r="8" spans="1:3" x14ac:dyDescent="0.25">
      <c r="A8" t="s">
        <v>12</v>
      </c>
      <c r="B8" t="s">
        <v>61</v>
      </c>
      <c r="C8" t="s">
        <v>62</v>
      </c>
    </row>
    <row r="9" spans="1:3" x14ac:dyDescent="0.25">
      <c r="B9" t="s">
        <v>1</v>
      </c>
      <c r="C9" t="s">
        <v>2</v>
      </c>
    </row>
    <row r="10" spans="1:3" x14ac:dyDescent="0.25">
      <c r="A10" t="s">
        <v>63</v>
      </c>
      <c r="B10">
        <v>0.8</v>
      </c>
      <c r="C10" s="74">
        <v>0.48</v>
      </c>
    </row>
    <row r="11" spans="1:3" x14ac:dyDescent="0.25">
      <c r="A11" t="s">
        <v>64</v>
      </c>
      <c r="B11">
        <v>0.5</v>
      </c>
      <c r="C11" s="74">
        <v>0.3</v>
      </c>
    </row>
    <row r="12" spans="1:3" x14ac:dyDescent="0.25">
      <c r="A12" t="s">
        <v>65</v>
      </c>
      <c r="B12">
        <v>0.61</v>
      </c>
      <c r="C12" s="74">
        <v>0.37</v>
      </c>
    </row>
    <row r="13" spans="1:3" x14ac:dyDescent="0.25">
      <c r="A13" t="s">
        <v>66</v>
      </c>
      <c r="B13">
        <v>0.32</v>
      </c>
      <c r="C13" s="74">
        <v>0.19</v>
      </c>
    </row>
    <row r="14" spans="1:3" x14ac:dyDescent="0.25">
      <c r="A14" t="s">
        <v>67</v>
      </c>
      <c r="B14">
        <v>1.2</v>
      </c>
      <c r="C14" s="74">
        <v>0.72</v>
      </c>
    </row>
    <row r="15" spans="1:3" x14ac:dyDescent="0.25">
      <c r="A15" t="s">
        <v>68</v>
      </c>
      <c r="B15">
        <v>1.2</v>
      </c>
      <c r="C15" s="74">
        <v>0.72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Tariffe Canone Patrimoniale</vt:lpstr>
      <vt:lpstr>area mercatale</vt:lpstr>
      <vt:lpstr>'Tariffe Canone Patrimoniale'!Area_stampa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Emanuela Giani</cp:lastModifiedBy>
  <cp:lastPrinted>2021-01-20T20:15:45Z</cp:lastPrinted>
  <dcterms:created xsi:type="dcterms:W3CDTF">2020-12-04T11:51:03Z</dcterms:created>
  <dcterms:modified xsi:type="dcterms:W3CDTF">2026-02-13T09:05:32Z</dcterms:modified>
</cp:coreProperties>
</file>